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0335" windowHeight="7110" activeTab="1"/>
  </bookViews>
  <sheets>
    <sheet name="Cover" sheetId="1" r:id="rId1"/>
    <sheet name="Input" sheetId="2" r:id="rId2"/>
    <sheet name="Sheet3" sheetId="3" r:id="rId3"/>
  </sheets>
  <definedNames>
    <definedName name="_xlnm.Print_Area" localSheetId="1">'Input'!$A$2:$N$35</definedName>
  </definedNames>
  <calcPr fullCalcOnLoad="1"/>
</workbook>
</file>

<file path=xl/comments2.xml><?xml version="1.0" encoding="utf-8"?>
<comments xmlns="http://schemas.openxmlformats.org/spreadsheetml/2006/main">
  <authors>
    <author>Tim Beck</author>
  </authors>
  <commentList>
    <comment ref="C7" authorId="0">
      <text>
        <r>
          <rPr>
            <b/>
            <sz val="9"/>
            <rFont val="Tahoma"/>
            <family val="0"/>
          </rPr>
          <t>Enter a percent of normal figure to reflect quality problems that will affect the quality of the finished silage. These could include overly dry forage with browned leaves, corn with small ears or uneared corn.</t>
        </r>
      </text>
    </comment>
    <comment ref="C8" authorId="0">
      <text>
        <r>
          <rPr>
            <b/>
            <sz val="9"/>
            <rFont val="Tahoma"/>
            <family val="0"/>
          </rPr>
          <t>Enter the discount in dollars per bushel that the Grain Grower would receive if the corn was harvested as shelled corn. Problems like low test weight, sprouted grain, bird damage or smut that would reduce the market value of the grain should be included. Do not include moisture discount since we are already charging a drying cost for the grain. Consider issues that would reduce the Grain Grower's revenue received with this discount.</t>
        </r>
      </text>
    </comment>
    <comment ref="C2" authorId="0">
      <text>
        <r>
          <rPr>
            <b/>
            <sz val="9"/>
            <rFont val="Tahoma"/>
            <family val="2"/>
          </rPr>
          <t>Remember to change the potential chopped corn yield below to correspond to the grain yield selected. Refer to the note below for guidelines on this relationship and/or to the Wisconsin publication at the web link provided.</t>
        </r>
        <r>
          <rPr>
            <sz val="9"/>
            <rFont val="Tahoma"/>
            <family val="0"/>
          </rPr>
          <t xml:space="preserve">
</t>
        </r>
      </text>
    </comment>
  </commentList>
</comments>
</file>

<file path=xl/sharedStrings.xml><?xml version="1.0" encoding="utf-8"?>
<sst xmlns="http://schemas.openxmlformats.org/spreadsheetml/2006/main" count="111" uniqueCount="75">
  <si>
    <t>Price per bushel at local elevator</t>
  </si>
  <si>
    <t>Potential Grain Yield (bu/acre)</t>
  </si>
  <si>
    <t>Grower's Gross Income(bu x price)</t>
  </si>
  <si>
    <t>Per Acre</t>
  </si>
  <si>
    <t>Dry Matter of Harvested Silage</t>
  </si>
  <si>
    <t>-</t>
  </si>
  <si>
    <t>=</t>
  </si>
  <si>
    <t>Buyer's Perspective</t>
  </si>
  <si>
    <t>Buy Standing Corn</t>
  </si>
  <si>
    <t>Chop/Haul/Fill</t>
  </si>
  <si>
    <t>Dry Matter Loss</t>
  </si>
  <si>
    <t>%</t>
  </si>
  <si>
    <t>bu/A</t>
  </si>
  <si>
    <t>$/bu</t>
  </si>
  <si>
    <t>Per Bushel</t>
  </si>
  <si>
    <t>Grain Hauling</t>
  </si>
  <si>
    <t>Drying Charge</t>
  </si>
  <si>
    <t>Corn Combining</t>
  </si>
  <si>
    <t>Silage Delivery Charge</t>
  </si>
  <si>
    <t>Storage Cost Silage</t>
  </si>
  <si>
    <t>$/bushel</t>
  </si>
  <si>
    <t>$/acre</t>
  </si>
  <si>
    <t>$/Ton</t>
  </si>
  <si>
    <t>as if harvesting Shelled Corn)</t>
  </si>
  <si>
    <t xml:space="preserve">(to Net the same amount from selling Standing Corn </t>
  </si>
  <si>
    <t>Market price for corn silage from silo</t>
  </si>
  <si>
    <t>$/ton</t>
  </si>
  <si>
    <r>
      <t>Price of corn silage from silo</t>
    </r>
    <r>
      <rPr>
        <sz val="11"/>
        <color indexed="8"/>
        <rFont val="Calibri"/>
        <family val="2"/>
      </rPr>
      <t>*</t>
    </r>
  </si>
  <si>
    <t>*includes delivery charge</t>
  </si>
  <si>
    <t>Per Ton</t>
  </si>
  <si>
    <t>(to Pay the same as buying corn silage from a silo)</t>
  </si>
  <si>
    <t>Corn Price</t>
  </si>
  <si>
    <t>Chopped Corn</t>
  </si>
  <si>
    <t>Chopped corn price, breakeven with shelled corn net</t>
  </si>
  <si>
    <t>Cost of P2O5</t>
  </si>
  <si>
    <t>Cost of K2O</t>
  </si>
  <si>
    <t>$/lb</t>
  </si>
  <si>
    <t>Yield</t>
  </si>
  <si>
    <t>P2O5</t>
  </si>
  <si>
    <t>K2O</t>
  </si>
  <si>
    <t>Nutrient cost</t>
  </si>
  <si>
    <t>lb/bu or ton</t>
  </si>
  <si>
    <t>Nutrient (P2O5 and K2O) removal (grain)</t>
  </si>
  <si>
    <t>Nutrient(P2O5 and K2O) removal (silage)</t>
  </si>
  <si>
    <t>Difference</t>
  </si>
  <si>
    <t>Your Farm:</t>
  </si>
  <si>
    <t>Price per Ton of Unfermented Chopped Corn needed to equal Corn silage price delivered from silo</t>
  </si>
  <si>
    <t>Storage Cost</t>
  </si>
  <si>
    <t>Harvest cost</t>
  </si>
  <si>
    <t>Harvest cost per acre</t>
  </si>
  <si>
    <t>Grain Hauling (field to mill)</t>
  </si>
  <si>
    <t>Price per Ton of Unfermented Chopped Corn needed to Equal Shelled Corn Net</t>
  </si>
  <si>
    <t>$/bushel (Local)</t>
  </si>
  <si>
    <t>1 Man 1 Truck $64.90/hour</t>
  </si>
  <si>
    <t>/hour</t>
  </si>
  <si>
    <t>/Ton for 16 Ton Load - 1 Load per Hour</t>
  </si>
  <si>
    <t>Pricing Standing Corn for Silage</t>
  </si>
  <si>
    <t>Tim Beck, Doug Beegle, Paul Craig, Ken Griswold, Virginia Ishler, Greg Roth</t>
  </si>
  <si>
    <t>Corn Silage Quality - % of Normal</t>
  </si>
  <si>
    <r>
      <t>Potential chopped corn yield (Tons/acre)</t>
    </r>
    <r>
      <rPr>
        <b/>
        <vertAlign val="superscript"/>
        <sz val="11"/>
        <color indexed="8"/>
        <rFont val="Calibri"/>
        <family val="2"/>
      </rPr>
      <t>1</t>
    </r>
  </si>
  <si>
    <r>
      <t>Dry Matter Loss</t>
    </r>
    <r>
      <rPr>
        <vertAlign val="superscript"/>
        <sz val="11"/>
        <color indexed="8"/>
        <rFont val="Calibri"/>
        <family val="2"/>
      </rPr>
      <t>2</t>
    </r>
  </si>
  <si>
    <t>Grain Grower's Perspective</t>
  </si>
  <si>
    <t>Grain Grower's Perspective:</t>
  </si>
  <si>
    <t>Corn Grain Discount ($ per bushel)</t>
  </si>
  <si>
    <t>Corn Grain Discount ($/bushel)</t>
  </si>
  <si>
    <t>+</t>
  </si>
  <si>
    <t>Cost of additional P &amp; K removal w/ silage harvest</t>
  </si>
  <si>
    <t>Subtotal</t>
  </si>
  <si>
    <t>Corn Silage Quality Discount</t>
  </si>
  <si>
    <t>http://corn.agronomy.wisc.edu/AA/pdfs/A045.pdf</t>
  </si>
  <si>
    <t>http://www.nass.usda.gov/Statistics_by_State/Pennsylvania/Publications/Machinery_Custom_Rates/CustomRates%202012.pdf</t>
  </si>
  <si>
    <t>2012 Machinery Custom Rates:</t>
  </si>
  <si>
    <t>2. Cells highlighted in yellow may be changed to reflect your unique farm situation and assumptions.</t>
  </si>
  <si>
    <t>3. Refer to the web links for additional custom hire data or information on corn silage/corn grain yield.</t>
  </si>
  <si>
    <t>1. Click on the Input Sheet tab below to enter data for your farm situation.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</si>
</sst>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s>
  <fonts count="50">
    <font>
      <sz val="11"/>
      <color theme="1"/>
      <name val="Calibri"/>
      <family val="2"/>
    </font>
    <font>
      <sz val="11"/>
      <color indexed="8"/>
      <name val="Calibri"/>
      <family val="2"/>
    </font>
    <font>
      <vertAlign val="superscript"/>
      <sz val="11"/>
      <color indexed="8"/>
      <name val="Calibri"/>
      <family val="2"/>
    </font>
    <font>
      <b/>
      <vertAlign val="superscript"/>
      <sz val="11"/>
      <color indexed="8"/>
      <name val="Calibri"/>
      <family val="2"/>
    </font>
    <font>
      <b/>
      <sz val="9"/>
      <name val="Tahoma"/>
      <family val="0"/>
    </font>
    <font>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sz val="12"/>
      <color indexed="8"/>
      <name val="Calibri"/>
      <family val="2"/>
    </font>
    <font>
      <b/>
      <sz val="26"/>
      <color indexed="8"/>
      <name val="Calibri"/>
      <family val="2"/>
    </font>
    <font>
      <b/>
      <vertAlign val="superscript"/>
      <sz val="12"/>
      <color indexed="8"/>
      <name val="Calibri"/>
      <family val="0"/>
    </font>
    <font>
      <b/>
      <sz val="12"/>
      <color indexed="8"/>
      <name val="Calibri"/>
      <family val="0"/>
    </font>
    <font>
      <u val="single"/>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2"/>
      <color theme="1"/>
      <name val="Calibri"/>
      <family val="2"/>
    </font>
    <font>
      <b/>
      <sz val="26"/>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ck"/>
    </border>
    <border>
      <left/>
      <right style="thick"/>
      <top/>
      <bottom style="thick"/>
    </border>
    <border>
      <left/>
      <right style="thick"/>
      <top/>
      <bottom/>
    </border>
    <border>
      <left/>
      <right/>
      <top/>
      <bottom style="thin"/>
    </border>
    <border>
      <left/>
      <right style="thick"/>
      <top/>
      <bottom style="thin"/>
    </border>
    <border>
      <left/>
      <right/>
      <top style="thin"/>
      <bottom/>
    </border>
    <border>
      <left/>
      <right/>
      <top/>
      <bottom style="medium"/>
    </border>
    <border>
      <left style="thick"/>
      <right/>
      <top/>
      <bottom style="thin"/>
    </border>
    <border>
      <left style="thick"/>
      <right/>
      <top style="thick"/>
      <bottom/>
    </border>
    <border>
      <left/>
      <right/>
      <top style="thick"/>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9">
    <xf numFmtId="0" fontId="0" fillId="0" borderId="0" xfId="0" applyFont="1" applyAlignment="1">
      <alignment/>
    </xf>
    <xf numFmtId="0" fontId="0" fillId="33" borderId="0" xfId="0" applyFill="1" applyAlignment="1">
      <alignment/>
    </xf>
    <xf numFmtId="0" fontId="0" fillId="33" borderId="0" xfId="0" applyFill="1" applyAlignment="1">
      <alignment horizontal="right"/>
    </xf>
    <xf numFmtId="44" fontId="0" fillId="33" borderId="0" xfId="44" applyFont="1" applyFill="1" applyAlignment="1">
      <alignment/>
    </xf>
    <xf numFmtId="0" fontId="0" fillId="33" borderId="0" xfId="0" applyFill="1" applyAlignment="1" quotePrefix="1">
      <alignment/>
    </xf>
    <xf numFmtId="0" fontId="46" fillId="33" borderId="10" xfId="0" applyFont="1" applyFill="1" applyBorder="1" applyAlignment="1">
      <alignment/>
    </xf>
    <xf numFmtId="0" fontId="0" fillId="33" borderId="10" xfId="0" applyFill="1" applyBorder="1" applyAlignment="1">
      <alignment horizontal="righ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44" fontId="0" fillId="33" borderId="0" xfId="0" applyNumberFormat="1" applyFill="1" applyAlignment="1">
      <alignment/>
    </xf>
    <xf numFmtId="0" fontId="0" fillId="33" borderId="0" xfId="0" applyFill="1" applyAlignment="1" quotePrefix="1">
      <alignment horizontal="right"/>
    </xf>
    <xf numFmtId="0" fontId="0" fillId="33" borderId="13" xfId="0" applyFill="1" applyBorder="1" applyAlignment="1">
      <alignment/>
    </xf>
    <xf numFmtId="0" fontId="0" fillId="33" borderId="13" xfId="0" applyFill="1" applyBorder="1" applyAlignment="1">
      <alignment horizontal="right"/>
    </xf>
    <xf numFmtId="0" fontId="0" fillId="33" borderId="14" xfId="0" applyFill="1" applyBorder="1" applyAlignment="1">
      <alignment/>
    </xf>
    <xf numFmtId="0" fontId="0" fillId="33" borderId="0" xfId="0" applyFont="1" applyFill="1" applyAlignment="1" quotePrefix="1">
      <alignment horizontal="right"/>
    </xf>
    <xf numFmtId="0" fontId="0" fillId="33" borderId="0" xfId="0" applyFill="1" applyBorder="1" applyAlignment="1">
      <alignment/>
    </xf>
    <xf numFmtId="7" fontId="0" fillId="33" borderId="0" xfId="44" applyNumberFormat="1" applyFont="1" applyFill="1" applyAlignment="1">
      <alignment horizontal="center"/>
    </xf>
    <xf numFmtId="44" fontId="0" fillId="0" borderId="0" xfId="44" applyFont="1" applyAlignment="1">
      <alignment/>
    </xf>
    <xf numFmtId="44" fontId="0" fillId="0" borderId="0" xfId="44" applyFont="1" applyAlignment="1">
      <alignment horizontal="center"/>
    </xf>
    <xf numFmtId="0" fontId="0" fillId="0" borderId="0" xfId="0" applyAlignment="1">
      <alignment horizontal="center"/>
    </xf>
    <xf numFmtId="44" fontId="0" fillId="0" borderId="0" xfId="44" applyFont="1" applyAlignment="1">
      <alignment horizontal="left"/>
    </xf>
    <xf numFmtId="2" fontId="0" fillId="0" borderId="0" xfId="44" applyNumberFormat="1" applyFont="1" applyAlignment="1">
      <alignment horizontal="center"/>
    </xf>
    <xf numFmtId="2" fontId="0" fillId="0" borderId="0" xfId="0" applyNumberFormat="1" applyAlignment="1">
      <alignment horizontal="center"/>
    </xf>
    <xf numFmtId="2" fontId="0" fillId="33" borderId="10" xfId="0" applyNumberFormat="1" applyFill="1" applyBorder="1" applyAlignment="1">
      <alignment/>
    </xf>
    <xf numFmtId="0" fontId="44" fillId="33" borderId="10" xfId="0" applyFont="1" applyFill="1" applyBorder="1" applyAlignment="1">
      <alignment/>
    </xf>
    <xf numFmtId="0" fontId="44" fillId="33" borderId="10" xfId="0" applyFont="1" applyFill="1" applyBorder="1" applyAlignment="1">
      <alignment horizontal="right"/>
    </xf>
    <xf numFmtId="0" fontId="0" fillId="0" borderId="10" xfId="0" applyFill="1" applyBorder="1" applyAlignment="1">
      <alignment/>
    </xf>
    <xf numFmtId="0" fontId="0" fillId="0" borderId="10" xfId="0" applyFill="1" applyBorder="1" applyAlignment="1">
      <alignment horizontal="right"/>
    </xf>
    <xf numFmtId="0" fontId="0" fillId="33" borderId="15" xfId="0" applyFill="1" applyBorder="1" applyAlignment="1">
      <alignment/>
    </xf>
    <xf numFmtId="7" fontId="0" fillId="33" borderId="0" xfId="44" applyNumberFormat="1" applyFont="1" applyFill="1" applyBorder="1" applyAlignment="1">
      <alignment horizontal="center"/>
    </xf>
    <xf numFmtId="7" fontId="0" fillId="33" borderId="0" xfId="44" applyNumberFormat="1" applyFont="1" applyFill="1" applyAlignment="1">
      <alignment/>
    </xf>
    <xf numFmtId="7" fontId="0" fillId="0" borderId="10" xfId="44" applyNumberFormat="1" applyFont="1" applyFill="1" applyBorder="1" applyAlignment="1">
      <alignment/>
    </xf>
    <xf numFmtId="7" fontId="0" fillId="33" borderId="10" xfId="44" applyNumberFormat="1" applyFont="1" applyFill="1" applyBorder="1" applyAlignment="1">
      <alignment horizontal="center"/>
    </xf>
    <xf numFmtId="0" fontId="44" fillId="33" borderId="0" xfId="0" applyFont="1" applyFill="1" applyAlignment="1">
      <alignment horizontal="center"/>
    </xf>
    <xf numFmtId="0" fontId="44" fillId="33" borderId="10" xfId="0" applyFont="1" applyFill="1" applyBorder="1" applyAlignment="1">
      <alignment horizontal="center"/>
    </xf>
    <xf numFmtId="165" fontId="29" fillId="33" borderId="0" xfId="42" applyNumberFormat="1" applyFont="1" applyFill="1" applyAlignment="1">
      <alignment/>
    </xf>
    <xf numFmtId="0" fontId="29" fillId="33" borderId="0" xfId="0" applyFont="1" applyFill="1" applyAlignment="1">
      <alignment/>
    </xf>
    <xf numFmtId="44" fontId="29" fillId="33" borderId="0" xfId="0" applyNumberFormat="1" applyFont="1" applyFill="1" applyAlignment="1">
      <alignment/>
    </xf>
    <xf numFmtId="0" fontId="47" fillId="0" borderId="0" xfId="0" applyFont="1" applyAlignment="1">
      <alignment/>
    </xf>
    <xf numFmtId="0" fontId="48" fillId="0" borderId="0" xfId="0" applyFont="1" applyAlignment="1">
      <alignment/>
    </xf>
    <xf numFmtId="0" fontId="0" fillId="0" borderId="0" xfId="0" applyAlignment="1">
      <alignment horizontal="right"/>
    </xf>
    <xf numFmtId="0" fontId="0" fillId="33" borderId="16" xfId="0" applyFill="1" applyBorder="1" applyAlignment="1">
      <alignment/>
    </xf>
    <xf numFmtId="0" fontId="0" fillId="0" borderId="16" xfId="0" applyBorder="1" applyAlignment="1">
      <alignment/>
    </xf>
    <xf numFmtId="44" fontId="0" fillId="0" borderId="16" xfId="44" applyFont="1" applyBorder="1" applyAlignment="1">
      <alignment/>
    </xf>
    <xf numFmtId="44" fontId="0" fillId="0" borderId="16" xfId="44" applyFont="1" applyBorder="1" applyAlignment="1">
      <alignment horizontal="center"/>
    </xf>
    <xf numFmtId="2" fontId="0" fillId="0" borderId="16" xfId="0" applyNumberFormat="1" applyBorder="1" applyAlignment="1">
      <alignment horizontal="center"/>
    </xf>
    <xf numFmtId="0" fontId="0" fillId="0" borderId="16" xfId="0" applyBorder="1" applyAlignment="1">
      <alignment horizontal="center"/>
    </xf>
    <xf numFmtId="0" fontId="0" fillId="0" borderId="16" xfId="0" applyBorder="1" applyAlignment="1">
      <alignment horizontal="right"/>
    </xf>
    <xf numFmtId="2" fontId="0" fillId="0" borderId="16" xfId="44" applyNumberFormat="1" applyFont="1" applyBorder="1" applyAlignment="1">
      <alignment horizontal="center"/>
    </xf>
    <xf numFmtId="44" fontId="0" fillId="34" borderId="0" xfId="44" applyFont="1" applyFill="1" applyAlignment="1" applyProtection="1">
      <alignment/>
      <protection locked="0"/>
    </xf>
    <xf numFmtId="0" fontId="0" fillId="34" borderId="0" xfId="0" applyFill="1" applyAlignment="1" applyProtection="1">
      <alignment/>
      <protection locked="0"/>
    </xf>
    <xf numFmtId="43" fontId="0" fillId="34" borderId="0" xfId="42" applyFont="1" applyFill="1" applyAlignment="1" applyProtection="1">
      <alignment/>
      <protection locked="0"/>
    </xf>
    <xf numFmtId="44" fontId="0" fillId="34" borderId="0" xfId="42" applyNumberFormat="1" applyFont="1" applyFill="1" applyAlignment="1" applyProtection="1">
      <alignment/>
      <protection locked="0"/>
    </xf>
    <xf numFmtId="165" fontId="0" fillId="34" borderId="0" xfId="42" applyNumberFormat="1" applyFont="1" applyFill="1" applyAlignment="1" applyProtection="1">
      <alignment/>
      <protection locked="0"/>
    </xf>
    <xf numFmtId="164" fontId="0" fillId="34" borderId="0" xfId="0" applyNumberFormat="1" applyFill="1" applyAlignment="1" applyProtection="1">
      <alignment/>
      <protection locked="0"/>
    </xf>
    <xf numFmtId="44" fontId="0" fillId="34" borderId="10" xfId="44" applyFont="1" applyFill="1" applyBorder="1" applyAlignment="1" applyProtection="1">
      <alignment/>
      <protection locked="0"/>
    </xf>
    <xf numFmtId="0" fontId="44" fillId="33" borderId="0" xfId="0" applyFont="1" applyFill="1" applyAlignment="1">
      <alignment/>
    </xf>
    <xf numFmtId="0" fontId="0" fillId="33" borderId="17" xfId="0" applyFill="1" applyBorder="1" applyAlignment="1">
      <alignment/>
    </xf>
    <xf numFmtId="0" fontId="0" fillId="33" borderId="13" xfId="0" applyFill="1" applyBorder="1" applyAlignment="1" quotePrefix="1">
      <alignment horizontal="right"/>
    </xf>
    <xf numFmtId="44" fontId="0" fillId="33" borderId="13" xfId="44" applyFont="1" applyFill="1" applyBorder="1" applyAlignment="1">
      <alignment/>
    </xf>
    <xf numFmtId="0" fontId="38" fillId="0" borderId="0" xfId="52" applyAlignment="1">
      <alignment horizontal="left" indent="1"/>
    </xf>
    <xf numFmtId="0" fontId="0" fillId="33" borderId="18" xfId="0" applyFill="1" applyBorder="1" applyAlignment="1">
      <alignment wrapText="1"/>
    </xf>
    <xf numFmtId="0" fontId="0" fillId="33" borderId="17" xfId="0" applyFill="1" applyBorder="1" applyAlignment="1">
      <alignment wrapText="1"/>
    </xf>
    <xf numFmtId="0" fontId="0" fillId="33" borderId="19" xfId="0" applyFill="1" applyBorder="1" applyAlignment="1">
      <alignment wrapText="1"/>
    </xf>
    <xf numFmtId="0" fontId="0" fillId="33" borderId="0" xfId="0" applyFill="1" applyAlignment="1">
      <alignment wrapText="1"/>
    </xf>
    <xf numFmtId="0" fontId="0" fillId="33" borderId="19" xfId="0" applyFill="1" applyBorder="1" applyAlignment="1">
      <alignment vertical="top" wrapText="1"/>
    </xf>
    <xf numFmtId="0" fontId="0" fillId="33" borderId="0" xfId="0" applyFill="1" applyAlignment="1">
      <alignment vertical="top" wrapText="1"/>
    </xf>
    <xf numFmtId="0" fontId="0" fillId="0" borderId="0" xfId="0"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142875</xdr:rowOff>
    </xdr:from>
    <xdr:to>
      <xdr:col>8</xdr:col>
      <xdr:colOff>514350</xdr:colOff>
      <xdr:row>7</xdr:row>
      <xdr:rowOff>95250</xdr:rowOff>
    </xdr:to>
    <xdr:pic>
      <xdr:nvPicPr>
        <xdr:cNvPr id="1" name="Picture 1"/>
        <xdr:cNvPicPr preferRelativeResize="1">
          <a:picLocks noChangeAspect="1"/>
        </xdr:cNvPicPr>
      </xdr:nvPicPr>
      <xdr:blipFill>
        <a:blip r:embed="rId1"/>
        <a:stretch>
          <a:fillRect/>
        </a:stretch>
      </xdr:blipFill>
      <xdr:spPr>
        <a:xfrm>
          <a:off x="657225" y="333375"/>
          <a:ext cx="4733925" cy="1095375"/>
        </a:xfrm>
        <a:prstGeom prst="rect">
          <a:avLst/>
        </a:prstGeom>
        <a:noFill/>
        <a:ln w="9525" cmpd="sng">
          <a:noFill/>
        </a:ln>
      </xdr:spPr>
    </xdr:pic>
    <xdr:clientData/>
  </xdr:twoCellAnchor>
  <xdr:twoCellAnchor editAs="oneCell">
    <xdr:from>
      <xdr:col>1</xdr:col>
      <xdr:colOff>9525</xdr:colOff>
      <xdr:row>17</xdr:row>
      <xdr:rowOff>76200</xdr:rowOff>
    </xdr:from>
    <xdr:to>
      <xdr:col>9</xdr:col>
      <xdr:colOff>400050</xdr:colOff>
      <xdr:row>19</xdr:row>
      <xdr:rowOff>76200</xdr:rowOff>
    </xdr:to>
    <xdr:pic>
      <xdr:nvPicPr>
        <xdr:cNvPr id="2" name="Picture 2"/>
        <xdr:cNvPicPr preferRelativeResize="1">
          <a:picLocks noChangeAspect="1"/>
        </xdr:cNvPicPr>
      </xdr:nvPicPr>
      <xdr:blipFill>
        <a:blip r:embed="rId2"/>
        <a:stretch>
          <a:fillRect/>
        </a:stretch>
      </xdr:blipFill>
      <xdr:spPr>
        <a:xfrm>
          <a:off x="619125" y="3562350"/>
          <a:ext cx="52673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38</xdr:row>
      <xdr:rowOff>133350</xdr:rowOff>
    </xdr:from>
    <xdr:to>
      <xdr:col>2</xdr:col>
      <xdr:colOff>447675</xdr:colOff>
      <xdr:row>50</xdr:row>
      <xdr:rowOff>66675</xdr:rowOff>
    </xdr:to>
    <xdr:sp>
      <xdr:nvSpPr>
        <xdr:cNvPr id="1" name="TextBox 1"/>
        <xdr:cNvSpPr txBox="1">
          <a:spLocks noChangeArrowheads="1"/>
        </xdr:cNvSpPr>
      </xdr:nvSpPr>
      <xdr:spPr>
        <a:xfrm>
          <a:off x="95250" y="7591425"/>
          <a:ext cx="3543300" cy="2124075"/>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200" b="1" i="0" u="none" baseline="30000">
              <a:solidFill>
                <a:srgbClr val="000000"/>
              </a:solidFill>
              <a:latin typeface="Calibri"/>
              <a:ea typeface="Calibri"/>
              <a:cs typeface="Calibri"/>
            </a:rPr>
            <a:t>1</a:t>
          </a:r>
          <a:r>
            <a:rPr lang="en-US" cap="none" sz="1200" b="1" i="0" u="none" baseline="0">
              <a:solidFill>
                <a:srgbClr val="000000"/>
              </a:solidFill>
              <a:latin typeface="Calibri"/>
              <a:ea typeface="Calibri"/>
              <a:cs typeface="Calibri"/>
            </a:rPr>
            <a:t>The Relationship between Corn Grain Yield and Forage Yield: 
</a:t>
          </a:r>
          <a:r>
            <a:rPr lang="en-US" cap="none" sz="1100" b="0" i="0" u="none" baseline="0">
              <a:solidFill>
                <a:srgbClr val="000000"/>
              </a:solidFill>
              <a:latin typeface="Calibri"/>
              <a:ea typeface="Calibri"/>
              <a:cs typeface="Calibri"/>
            </a:rPr>
            <a:t>Often the grain yield equivalent of corn harvested for silage (at 65% moisture) is about 7.5 bu/ton, but can vary depending on conditions from 0 in earless corn to 10 bu/ton for short corn with very good ear development.  Crops with lower yields and pollination issues will likely have less than average grain content, and could range from 3-7 bu/ton. It requires some judgment to estimate this beforehand.  This factsheet provides some insight into the variation in grain equivalents in silage.
</a:t>
          </a:r>
          <a:r>
            <a:rPr lang="en-US" cap="none" sz="1100" b="0" i="0" u="sng" baseline="0">
              <a:solidFill>
                <a:srgbClr val="000000"/>
              </a:solidFill>
              <a:latin typeface="Calibri"/>
              <a:ea typeface="Calibri"/>
              <a:cs typeface="Calibri"/>
            </a:rPr>
            <a:t>
</a:t>
          </a:r>
        </a:p>
      </xdr:txBody>
    </xdr:sp>
    <xdr:clientData/>
  </xdr:twoCellAnchor>
  <xdr:twoCellAnchor>
    <xdr:from>
      <xdr:col>2</xdr:col>
      <xdr:colOff>666750</xdr:colOff>
      <xdr:row>38</xdr:row>
      <xdr:rowOff>142875</xdr:rowOff>
    </xdr:from>
    <xdr:to>
      <xdr:col>5</xdr:col>
      <xdr:colOff>2171700</xdr:colOff>
      <xdr:row>46</xdr:row>
      <xdr:rowOff>161925</xdr:rowOff>
    </xdr:to>
    <xdr:sp>
      <xdr:nvSpPr>
        <xdr:cNvPr id="2" name="TextBox 2"/>
        <xdr:cNvSpPr txBox="1">
          <a:spLocks noChangeArrowheads="1"/>
        </xdr:cNvSpPr>
      </xdr:nvSpPr>
      <xdr:spPr>
        <a:xfrm>
          <a:off x="3857625" y="7600950"/>
          <a:ext cx="2990850" cy="1562100"/>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200" b="1" i="0" u="none" baseline="30000">
              <a:solidFill>
                <a:srgbClr val="000000"/>
              </a:solidFill>
              <a:latin typeface="Calibri"/>
              <a:ea typeface="Calibri"/>
              <a:cs typeface="Calibri"/>
            </a:rPr>
            <a:t>2</a:t>
          </a:r>
          <a:r>
            <a:rPr lang="en-US" cap="none" sz="1200" b="1" i="0" u="none" baseline="0">
              <a:solidFill>
                <a:srgbClr val="000000"/>
              </a:solidFill>
              <a:latin typeface="Calibri"/>
              <a:ea typeface="Calibri"/>
              <a:cs typeface="Calibri"/>
            </a:rPr>
            <a:t>Typical dry matter losses:</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70% moisture and over  13%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61-69% moisture 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60% moisture and under  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"Harvesting and Utilizing Silage" Extension Circular 396</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corn.agronomy.wisc.edu/AA/pdfs/A045.pdf" TargetMode="External" /><Relationship Id="rId2" Type="http://schemas.openxmlformats.org/officeDocument/2006/relationships/hyperlink" Target="http://www.nass.usda.gov/Statistics_by_State/Pennsylvania/Publications/Machinery_Custom_Rates/CustomRates%202012.pdf"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vmlDrawing" Target="../drawings/vmlDrawing2.vm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1:B24"/>
  <sheetViews>
    <sheetView showGridLines="0" zoomScalePageLayoutView="0" workbookViewId="0" topLeftCell="A1">
      <selection activeCell="M18" sqref="M18"/>
    </sheetView>
  </sheetViews>
  <sheetFormatPr defaultColWidth="9.140625" defaultRowHeight="15"/>
  <sheetData>
    <row r="11" ht="33.75">
      <c r="B11" s="40" t="s">
        <v>56</v>
      </c>
    </row>
    <row r="14" ht="15.75">
      <c r="B14" s="39" t="s">
        <v>57</v>
      </c>
    </row>
    <row r="22" ht="15">
      <c r="B22" t="s">
        <v>74</v>
      </c>
    </row>
    <row r="23" ht="15">
      <c r="B23" t="s">
        <v>72</v>
      </c>
    </row>
    <row r="24" ht="15">
      <c r="B24" t="s">
        <v>73</v>
      </c>
    </row>
  </sheetData>
  <sheetProtection/>
  <printOptions/>
  <pageMargins left="0.7" right="0.7"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X52"/>
  <sheetViews>
    <sheetView showGridLines="0" tabSelected="1" zoomScalePageLayoutView="0" workbookViewId="0" topLeftCell="A1">
      <selection activeCell="M6" sqref="M6"/>
    </sheetView>
  </sheetViews>
  <sheetFormatPr defaultColWidth="9.140625" defaultRowHeight="15"/>
  <cols>
    <col min="1" max="1" width="44.57421875" style="1" customWidth="1"/>
    <col min="2" max="2" width="3.28125" style="2" customWidth="1"/>
    <col min="3" max="3" width="10.57421875" style="1" bestFit="1" customWidth="1"/>
    <col min="4" max="4" width="9.140625" style="1" customWidth="1"/>
    <col min="5" max="5" width="2.57421875" style="1" customWidth="1"/>
    <col min="6" max="6" width="32.7109375" style="1" customWidth="1"/>
    <col min="7" max="7" width="3.421875" style="1" customWidth="1"/>
    <col min="8" max="8" width="9.00390625" style="1" customWidth="1"/>
    <col min="9" max="9" width="3.7109375" style="1" customWidth="1"/>
    <col min="10" max="10" width="8.28125" style="1" customWidth="1"/>
    <col min="11" max="11" width="11.421875" style="1" customWidth="1"/>
    <col min="12" max="12" width="9.140625" style="1" customWidth="1"/>
    <col min="13" max="13" width="10.00390625" style="1" bestFit="1" customWidth="1"/>
    <col min="14" max="14" width="13.7109375" style="1" bestFit="1" customWidth="1"/>
    <col min="15" max="15" width="11.00390625" style="1" customWidth="1"/>
    <col min="16" max="16" width="12.8515625" style="1" customWidth="1"/>
    <col min="17" max="17" width="10.00390625" style="1" bestFit="1" customWidth="1"/>
    <col min="18" max="18" width="13.7109375" style="1" bestFit="1" customWidth="1"/>
    <col min="19" max="16384" width="9.140625" style="1" customWidth="1"/>
  </cols>
  <sheetData>
    <row r="1" spans="1:4" ht="15">
      <c r="A1" s="1" t="s">
        <v>0</v>
      </c>
      <c r="C1" s="50">
        <v>9</v>
      </c>
      <c r="D1" s="1" t="s">
        <v>13</v>
      </c>
    </row>
    <row r="2" spans="1:4" ht="15">
      <c r="A2" s="1" t="s">
        <v>1</v>
      </c>
      <c r="C2" s="51">
        <v>150</v>
      </c>
      <c r="D2" s="1" t="s">
        <v>12</v>
      </c>
    </row>
    <row r="3" spans="1:4" ht="15">
      <c r="A3" s="1" t="s">
        <v>4</v>
      </c>
      <c r="C3" s="52">
        <v>35</v>
      </c>
      <c r="D3" s="4" t="s">
        <v>11</v>
      </c>
    </row>
    <row r="4" spans="1:4" ht="15">
      <c r="A4" s="1" t="s">
        <v>25</v>
      </c>
      <c r="C4" s="53">
        <v>85</v>
      </c>
      <c r="D4" s="1" t="s">
        <v>26</v>
      </c>
    </row>
    <row r="5" spans="1:4" ht="15">
      <c r="A5" s="1" t="s">
        <v>34</v>
      </c>
      <c r="C5" s="53">
        <v>0.62</v>
      </c>
      <c r="D5" s="1" t="s">
        <v>36</v>
      </c>
    </row>
    <row r="6" spans="1:4" ht="15">
      <c r="A6" s="1" t="s">
        <v>35</v>
      </c>
      <c r="C6" s="53">
        <v>0.55</v>
      </c>
      <c r="D6" s="1" t="s">
        <v>36</v>
      </c>
    </row>
    <row r="7" spans="1:4" ht="15">
      <c r="A7" s="1" t="s">
        <v>58</v>
      </c>
      <c r="C7" s="54">
        <v>100</v>
      </c>
      <c r="D7" s="1" t="s">
        <v>11</v>
      </c>
    </row>
    <row r="8" spans="1:4" ht="15">
      <c r="A8" s="1" t="s">
        <v>63</v>
      </c>
      <c r="C8" s="50">
        <v>0</v>
      </c>
      <c r="D8" s="1" t="s">
        <v>13</v>
      </c>
    </row>
    <row r="9" ht="15">
      <c r="M9" s="57" t="s">
        <v>62</v>
      </c>
    </row>
    <row r="10" spans="1:19" ht="19.5" thickBot="1">
      <c r="A10" s="5" t="s">
        <v>61</v>
      </c>
      <c r="B10" s="6"/>
      <c r="C10" s="7"/>
      <c r="D10" s="7"/>
      <c r="E10" s="8"/>
      <c r="F10" s="5" t="s">
        <v>7</v>
      </c>
      <c r="G10" s="7"/>
      <c r="H10" s="7"/>
      <c r="I10" s="7"/>
      <c r="J10" s="7"/>
      <c r="K10" s="7"/>
      <c r="M10" s="34" t="s">
        <v>31</v>
      </c>
      <c r="N10" s="34" t="s">
        <v>32</v>
      </c>
      <c r="S10" s="16"/>
    </row>
    <row r="11" spans="1:14" ht="16.5" thickBot="1" thickTop="1">
      <c r="A11" s="1" t="s">
        <v>24</v>
      </c>
      <c r="E11" s="9"/>
      <c r="F11" s="62" t="s">
        <v>30</v>
      </c>
      <c r="H11" s="1" t="s">
        <v>8</v>
      </c>
      <c r="M11" s="35" t="s">
        <v>20</v>
      </c>
      <c r="N11" s="35" t="s">
        <v>22</v>
      </c>
    </row>
    <row r="12" spans="1:14" ht="15.75" thickTop="1">
      <c r="A12" s="12" t="s">
        <v>23</v>
      </c>
      <c r="B12" s="13"/>
      <c r="C12" s="12" t="s">
        <v>3</v>
      </c>
      <c r="D12" s="12" t="s">
        <v>14</v>
      </c>
      <c r="E12" s="14"/>
      <c r="F12" s="63"/>
      <c r="G12" s="12"/>
      <c r="H12" s="12" t="s">
        <v>29</v>
      </c>
      <c r="I12" s="12"/>
      <c r="J12" s="12"/>
      <c r="M12" s="17">
        <f>4.5</f>
        <v>4.5</v>
      </c>
      <c r="N12" s="17">
        <f>((M12*$C$2)-$C$14-$C$15-$C$16+$C$17-$C$18)/$C$20</f>
        <v>28.847500000000004</v>
      </c>
    </row>
    <row r="13" spans="1:14" ht="15">
      <c r="A13" s="1" t="s">
        <v>2</v>
      </c>
      <c r="C13" s="3">
        <f>C1*C2</f>
        <v>1350</v>
      </c>
      <c r="D13" s="10">
        <f aca="true" t="shared" si="0" ref="D13:D19">C13/$C$2</f>
        <v>9</v>
      </c>
      <c r="E13" s="9"/>
      <c r="F13" s="1" t="s">
        <v>27</v>
      </c>
      <c r="H13" s="3">
        <f>C4</f>
        <v>85</v>
      </c>
      <c r="I13" s="1" t="s">
        <v>28</v>
      </c>
      <c r="K13" s="29"/>
      <c r="M13" s="17">
        <v>4.75</v>
      </c>
      <c r="N13" s="17">
        <f aca="true" t="shared" si="1" ref="N13:N30">((M13*$C$2)-$C$14-$C$15-$C$16+$C$17-$C$18)/$C$20</f>
        <v>30.722500000000004</v>
      </c>
    </row>
    <row r="14" spans="1:14" ht="15">
      <c r="A14" s="1" t="s">
        <v>49</v>
      </c>
      <c r="B14" s="11" t="s">
        <v>5</v>
      </c>
      <c r="C14" s="3">
        <f>C31</f>
        <v>40</v>
      </c>
      <c r="D14" s="10">
        <f t="shared" si="0"/>
        <v>0.26666666666666666</v>
      </c>
      <c r="E14" s="9"/>
      <c r="F14" s="1" t="s">
        <v>48</v>
      </c>
      <c r="G14" s="15" t="s">
        <v>5</v>
      </c>
      <c r="H14" s="3">
        <f>C32</f>
        <v>10</v>
      </c>
      <c r="I14" s="3"/>
      <c r="M14" s="17">
        <v>5</v>
      </c>
      <c r="N14" s="17">
        <f t="shared" si="1"/>
        <v>32.597500000000004</v>
      </c>
    </row>
    <row r="15" spans="1:24" ht="15">
      <c r="A15" s="1" t="s">
        <v>50</v>
      </c>
      <c r="B15" s="11" t="s">
        <v>5</v>
      </c>
      <c r="C15" s="3">
        <f>C29*C2</f>
        <v>37.5</v>
      </c>
      <c r="D15" s="10">
        <f t="shared" si="0"/>
        <v>0.25</v>
      </c>
      <c r="E15" s="9"/>
      <c r="F15" s="1" t="s">
        <v>47</v>
      </c>
      <c r="G15" s="15" t="s">
        <v>5</v>
      </c>
      <c r="H15" s="3">
        <f>C35</f>
        <v>2</v>
      </c>
      <c r="I15" s="3"/>
      <c r="M15" s="17">
        <v>5.25</v>
      </c>
      <c r="N15" s="17">
        <f t="shared" si="1"/>
        <v>34.472500000000004</v>
      </c>
      <c r="X15" s="36">
        <f>C20*2000</f>
        <v>40000</v>
      </c>
    </row>
    <row r="16" spans="1:24" ht="15">
      <c r="A16" s="1" t="s">
        <v>16</v>
      </c>
      <c r="B16" s="11" t="s">
        <v>5</v>
      </c>
      <c r="C16" s="3">
        <f>C30*C2</f>
        <v>90</v>
      </c>
      <c r="D16" s="10">
        <f t="shared" si="0"/>
        <v>0.6</v>
      </c>
      <c r="E16" s="9"/>
      <c r="F16" s="58" t="s">
        <v>10</v>
      </c>
      <c r="G16" s="59" t="s">
        <v>5</v>
      </c>
      <c r="H16" s="60">
        <f>ABS(X20)</f>
        <v>11.049999999999997</v>
      </c>
      <c r="I16" s="3"/>
      <c r="M16" s="17">
        <v>5.5</v>
      </c>
      <c r="N16" s="17">
        <f t="shared" si="1"/>
        <v>36.347500000000004</v>
      </c>
      <c r="X16" s="36">
        <f>X15*0.8</f>
        <v>32000</v>
      </c>
    </row>
    <row r="17" spans="1:24" ht="15">
      <c r="A17" s="1" t="s">
        <v>66</v>
      </c>
      <c r="B17" s="11" t="s">
        <v>65</v>
      </c>
      <c r="C17" s="3">
        <f>U43</f>
        <v>69.45</v>
      </c>
      <c r="D17" s="10">
        <f t="shared" si="0"/>
        <v>0.463</v>
      </c>
      <c r="E17" s="9"/>
      <c r="F17" s="1" t="s">
        <v>67</v>
      </c>
      <c r="G17" s="11" t="s">
        <v>6</v>
      </c>
      <c r="H17" s="3">
        <f>H13-H14-H15-H16</f>
        <v>61.95</v>
      </c>
      <c r="I17" s="3"/>
      <c r="M17" s="17">
        <v>5.75</v>
      </c>
      <c r="N17" s="17">
        <f t="shared" si="1"/>
        <v>38.222500000000004</v>
      </c>
      <c r="X17" s="36"/>
    </row>
    <row r="18" spans="1:24" ht="15">
      <c r="A18" s="1" t="s">
        <v>64</v>
      </c>
      <c r="B18" s="11" t="s">
        <v>5</v>
      </c>
      <c r="C18" s="3">
        <f>C8*C2</f>
        <v>0</v>
      </c>
      <c r="D18" s="10">
        <f t="shared" si="0"/>
        <v>0</v>
      </c>
      <c r="E18" s="9"/>
      <c r="F18" s="1" t="s">
        <v>68</v>
      </c>
      <c r="G18" s="11" t="s">
        <v>5</v>
      </c>
      <c r="H18" s="3">
        <f>((100-C7)/100)*H17</f>
        <v>0</v>
      </c>
      <c r="I18" s="3"/>
      <c r="M18" s="17">
        <v>6</v>
      </c>
      <c r="N18" s="17">
        <f t="shared" si="1"/>
        <v>40.097500000000004</v>
      </c>
      <c r="X18" s="37">
        <f>(100-C34)/100</f>
        <v>0.87</v>
      </c>
    </row>
    <row r="19" spans="1:24" ht="15">
      <c r="A19" s="1" t="s">
        <v>33</v>
      </c>
      <c r="B19" s="11" t="s">
        <v>6</v>
      </c>
      <c r="C19" s="10">
        <f>C13-C14-C15-C16+C17-C18</f>
        <v>1251.95</v>
      </c>
      <c r="D19" s="10">
        <f t="shared" si="0"/>
        <v>8.346333333333334</v>
      </c>
      <c r="E19" s="9"/>
      <c r="I19" s="3"/>
      <c r="M19" s="17">
        <v>6.25</v>
      </c>
      <c r="N19" s="17">
        <f t="shared" si="1"/>
        <v>41.972500000000004</v>
      </c>
      <c r="X19" s="38">
        <f>H13*X18</f>
        <v>73.95</v>
      </c>
    </row>
    <row r="20" spans="1:24" ht="17.25">
      <c r="A20" s="1" t="s">
        <v>59</v>
      </c>
      <c r="C20" s="55">
        <v>20</v>
      </c>
      <c r="E20" s="9"/>
      <c r="M20" s="17">
        <v>6.5</v>
      </c>
      <c r="N20" s="17">
        <f t="shared" si="1"/>
        <v>43.847500000000004</v>
      </c>
      <c r="X20" s="38">
        <f>H13-X19</f>
        <v>11.049999999999997</v>
      </c>
    </row>
    <row r="21" spans="1:14" ht="15.75" thickBot="1">
      <c r="A21" s="7"/>
      <c r="B21" s="6"/>
      <c r="C21" s="24"/>
      <c r="D21" s="7"/>
      <c r="E21" s="8"/>
      <c r="F21" s="7"/>
      <c r="G21" s="7"/>
      <c r="H21" s="7"/>
      <c r="I21" s="7"/>
      <c r="J21" s="7"/>
      <c r="K21" s="7"/>
      <c r="M21" s="17">
        <v>6.75</v>
      </c>
      <c r="N21" s="17">
        <f t="shared" si="1"/>
        <v>45.722500000000004</v>
      </c>
    </row>
    <row r="22" spans="1:14" ht="15.75" thickTop="1">
      <c r="A22" s="64" t="s">
        <v>51</v>
      </c>
      <c r="B22" s="11" t="s">
        <v>6</v>
      </c>
      <c r="C22" s="10">
        <f>(C19/C20)</f>
        <v>62.597500000000004</v>
      </c>
      <c r="E22" s="9"/>
      <c r="F22" s="66" t="s">
        <v>46</v>
      </c>
      <c r="G22" s="11" t="s">
        <v>6</v>
      </c>
      <c r="H22" s="3">
        <f>(H13-H14-H15-H16)*(C7/100)</f>
        <v>61.95</v>
      </c>
      <c r="M22" s="17">
        <v>7</v>
      </c>
      <c r="N22" s="17">
        <f t="shared" si="1"/>
        <v>47.597500000000004</v>
      </c>
    </row>
    <row r="23" spans="1:14" ht="15">
      <c r="A23" s="65"/>
      <c r="E23" s="9"/>
      <c r="F23" s="67"/>
      <c r="M23" s="17">
        <v>7.25</v>
      </c>
      <c r="N23" s="17">
        <f t="shared" si="1"/>
        <v>49.472500000000004</v>
      </c>
    </row>
    <row r="24" spans="5:14" ht="15">
      <c r="E24" s="9"/>
      <c r="F24" s="68"/>
      <c r="M24" s="30">
        <v>7.5</v>
      </c>
      <c r="N24" s="17">
        <f t="shared" si="1"/>
        <v>51.347500000000004</v>
      </c>
    </row>
    <row r="25" spans="6:14" ht="15">
      <c r="F25" s="68"/>
      <c r="M25" s="30">
        <v>7.75</v>
      </c>
      <c r="N25" s="17">
        <f t="shared" si="1"/>
        <v>53.222500000000004</v>
      </c>
    </row>
    <row r="26" spans="13:15" ht="15">
      <c r="M26" s="30">
        <v>8</v>
      </c>
      <c r="N26" s="17">
        <f t="shared" si="1"/>
        <v>55.097500000000004</v>
      </c>
      <c r="O26" s="16"/>
    </row>
    <row r="27" spans="1:14" ht="15">
      <c r="A27" s="61" t="s">
        <v>70</v>
      </c>
      <c r="M27" s="30">
        <v>8.25</v>
      </c>
      <c r="N27" s="17">
        <f t="shared" si="1"/>
        <v>56.972500000000004</v>
      </c>
    </row>
    <row r="28" spans="1:14" ht="15.75" thickBot="1">
      <c r="A28" s="25"/>
      <c r="B28" s="6"/>
      <c r="C28" s="25" t="s">
        <v>45</v>
      </c>
      <c r="D28" s="7"/>
      <c r="E28" s="7"/>
      <c r="F28" s="26" t="s">
        <v>71</v>
      </c>
      <c r="G28" s="7"/>
      <c r="H28" s="7"/>
      <c r="I28" s="7"/>
      <c r="J28" s="7"/>
      <c r="K28" s="7"/>
      <c r="M28" s="30">
        <v>8.5</v>
      </c>
      <c r="N28" s="30">
        <f t="shared" si="1"/>
        <v>58.847500000000004</v>
      </c>
    </row>
    <row r="29" spans="1:14" ht="15.75" thickTop="1">
      <c r="A29" s="1" t="s">
        <v>15</v>
      </c>
      <c r="C29" s="50">
        <v>0.25</v>
      </c>
      <c r="D29" s="1" t="s">
        <v>20</v>
      </c>
      <c r="F29" s="31">
        <v>0.2</v>
      </c>
      <c r="G29" s="1" t="s">
        <v>52</v>
      </c>
      <c r="M29" s="30">
        <v>8.75</v>
      </c>
      <c r="N29" s="30">
        <f t="shared" si="1"/>
        <v>60.722500000000004</v>
      </c>
    </row>
    <row r="30" spans="1:14" ht="15.75" thickBot="1">
      <c r="A30" s="1" t="s">
        <v>16</v>
      </c>
      <c r="C30" s="50">
        <v>0.6</v>
      </c>
      <c r="D30" s="1" t="s">
        <v>20</v>
      </c>
      <c r="F30" s="31">
        <v>0.46</v>
      </c>
      <c r="G30" s="1" t="s">
        <v>20</v>
      </c>
      <c r="M30" s="33">
        <v>9</v>
      </c>
      <c r="N30" s="33">
        <f t="shared" si="1"/>
        <v>62.597500000000004</v>
      </c>
    </row>
    <row r="31" spans="1:7" ht="15.75" thickTop="1">
      <c r="A31" s="1" t="s">
        <v>17</v>
      </c>
      <c r="C31" s="50">
        <v>40</v>
      </c>
      <c r="D31" s="1" t="s">
        <v>21</v>
      </c>
      <c r="F31" s="31">
        <v>30.9</v>
      </c>
      <c r="G31" s="1" t="s">
        <v>21</v>
      </c>
    </row>
    <row r="32" spans="1:7" ht="15">
      <c r="A32" s="1" t="s">
        <v>9</v>
      </c>
      <c r="C32" s="50">
        <v>10</v>
      </c>
      <c r="D32" s="1" t="s">
        <v>22</v>
      </c>
      <c r="F32" s="31">
        <v>9.6</v>
      </c>
      <c r="G32" s="1" t="s">
        <v>22</v>
      </c>
    </row>
    <row r="33" spans="1:7" ht="15">
      <c r="A33" s="1" t="s">
        <v>18</v>
      </c>
      <c r="C33" s="50">
        <v>5</v>
      </c>
      <c r="D33" s="1" t="s">
        <v>22</v>
      </c>
      <c r="F33" s="31"/>
      <c r="G33" s="1" t="s">
        <v>22</v>
      </c>
    </row>
    <row r="34" spans="1:7" ht="17.25">
      <c r="A34" s="1" t="s">
        <v>60</v>
      </c>
      <c r="C34" s="51">
        <v>13</v>
      </c>
      <c r="D34" s="1" t="s">
        <v>11</v>
      </c>
      <c r="F34" s="31"/>
      <c r="G34" s="1" t="s">
        <v>11</v>
      </c>
    </row>
    <row r="35" spans="1:11" ht="15.75" thickBot="1">
      <c r="A35" s="27" t="s">
        <v>19</v>
      </c>
      <c r="B35" s="28"/>
      <c r="C35" s="56">
        <v>2</v>
      </c>
      <c r="D35" s="27" t="s">
        <v>22</v>
      </c>
      <c r="E35" s="27"/>
      <c r="F35" s="32"/>
      <c r="G35" s="27" t="s">
        <v>22</v>
      </c>
      <c r="H35" s="27"/>
      <c r="I35" s="27"/>
      <c r="J35" s="27"/>
      <c r="K35" s="27"/>
    </row>
    <row r="36" ht="15.75" thickTop="1"/>
    <row r="37" spans="1:18" ht="15">
      <c r="A37" s="1" t="s">
        <v>53</v>
      </c>
      <c r="C37" s="3">
        <v>64.9</v>
      </c>
      <c r="D37" s="4" t="s">
        <v>54</v>
      </c>
      <c r="Q37" s="19" t="s">
        <v>38</v>
      </c>
      <c r="R37" s="20" t="s">
        <v>39</v>
      </c>
    </row>
    <row r="38" spans="3:18" ht="15">
      <c r="C38" s="3">
        <f>C37/16</f>
        <v>4.05625</v>
      </c>
      <c r="D38" s="4" t="s">
        <v>55</v>
      </c>
      <c r="Q38" s="19" t="s">
        <v>36</v>
      </c>
      <c r="R38" s="19" t="s">
        <v>36</v>
      </c>
    </row>
    <row r="39" spans="12:21" ht="15">
      <c r="L39"/>
      <c r="M39"/>
      <c r="N39" s="18" t="s">
        <v>37</v>
      </c>
      <c r="O39" s="19" t="s">
        <v>38</v>
      </c>
      <c r="P39" s="20" t="s">
        <v>39</v>
      </c>
      <c r="Q39" s="23">
        <f>C5</f>
        <v>0.62</v>
      </c>
      <c r="R39" s="23">
        <f>C6</f>
        <v>0.55</v>
      </c>
      <c r="S39" s="19" t="s">
        <v>38</v>
      </c>
      <c r="T39" s="20" t="s">
        <v>39</v>
      </c>
      <c r="U39" s="21" t="s">
        <v>40</v>
      </c>
    </row>
    <row r="40" spans="2:22" ht="15.75" thickBot="1">
      <c r="B40" s="1"/>
      <c r="J40" s="42"/>
      <c r="K40" s="42"/>
      <c r="L40" s="43"/>
      <c r="M40" s="43"/>
      <c r="N40" s="44"/>
      <c r="O40" s="45" t="s">
        <v>41</v>
      </c>
      <c r="P40" s="45" t="s">
        <v>41</v>
      </c>
      <c r="Q40" s="46">
        <f>C5</f>
        <v>0.62</v>
      </c>
      <c r="R40" s="46">
        <f>C6</f>
        <v>0.55</v>
      </c>
      <c r="S40" s="47" t="s">
        <v>21</v>
      </c>
      <c r="T40" s="45" t="s">
        <v>21</v>
      </c>
      <c r="U40" s="45" t="s">
        <v>21</v>
      </c>
      <c r="V40" s="42"/>
    </row>
    <row r="41" spans="2:21" ht="15">
      <c r="B41" s="1"/>
      <c r="M41" s="41" t="s">
        <v>42</v>
      </c>
      <c r="N41" s="22">
        <f>C2</f>
        <v>150</v>
      </c>
      <c r="O41" s="23">
        <v>0.4</v>
      </c>
      <c r="P41" s="23">
        <v>0.3</v>
      </c>
      <c r="Q41"/>
      <c r="R41"/>
      <c r="S41" s="23">
        <f>N41*O41*Q39</f>
        <v>37.2</v>
      </c>
      <c r="T41" s="23">
        <f>N41*P41*R39</f>
        <v>24.750000000000004</v>
      </c>
      <c r="U41" s="23">
        <f>T41+S41</f>
        <v>61.95</v>
      </c>
    </row>
    <row r="42" spans="2:22" ht="15.75" thickBot="1">
      <c r="B42" s="1"/>
      <c r="J42" s="42"/>
      <c r="K42" s="42"/>
      <c r="L42" s="42"/>
      <c r="M42" s="48" t="s">
        <v>43</v>
      </c>
      <c r="N42" s="49">
        <f>C20</f>
        <v>20</v>
      </c>
      <c r="O42" s="46">
        <v>3.5</v>
      </c>
      <c r="P42" s="46">
        <v>8</v>
      </c>
      <c r="Q42" s="42"/>
      <c r="R42" s="42"/>
      <c r="S42" s="46">
        <f>N42*O42*Q40</f>
        <v>43.4</v>
      </c>
      <c r="T42" s="46">
        <f>N42*P42*R40</f>
        <v>88</v>
      </c>
      <c r="U42" s="46">
        <f>T42+S42</f>
        <v>131.4</v>
      </c>
      <c r="V42" s="42"/>
    </row>
    <row r="43" spans="2:21" ht="15">
      <c r="B43" s="1"/>
      <c r="M43" s="41" t="s">
        <v>44</v>
      </c>
      <c r="N43" s="18"/>
      <c r="O43" s="19"/>
      <c r="P43"/>
      <c r="S43" s="23"/>
      <c r="T43" s="23"/>
      <c r="U43" s="23">
        <f>U42-U41</f>
        <v>69.45</v>
      </c>
    </row>
    <row r="44" spans="2:10" ht="15">
      <c r="B44" s="1"/>
      <c r="J44" s="20"/>
    </row>
    <row r="45" spans="2:9" ht="15">
      <c r="B45"/>
      <c r="C45" s="18"/>
      <c r="D45" s="19"/>
      <c r="E45"/>
      <c r="F45"/>
      <c r="G45"/>
      <c r="H45"/>
      <c r="I45"/>
    </row>
    <row r="50" ht="6" customHeight="1"/>
    <row r="52" ht="15">
      <c r="A52" s="61" t="s">
        <v>69</v>
      </c>
    </row>
  </sheetData>
  <sheetProtection sheet="1" objects="1" scenarios="1" formatCells="0" formatColumns="0" formatRows="0"/>
  <mergeCells count="3">
    <mergeCell ref="F11:F12"/>
    <mergeCell ref="A22:A23"/>
    <mergeCell ref="F22:F25"/>
  </mergeCells>
  <hyperlinks>
    <hyperlink ref="A52" r:id="rId1" display="http://corn.agronomy.wisc.edu/AA/pdfs/A045.pdf"/>
    <hyperlink ref="A27" r:id="rId2" display="http://www.nass.usda.gov/Statistics_by_State/Pennsylvania/Publications/Machinery_Custom_Rates/CustomRates 2012.pdf"/>
  </hyperlinks>
  <printOptions/>
  <pageMargins left="0.25" right="0.25" top="2" bottom="0.75" header="0.3" footer="0.3"/>
  <pageSetup fitToHeight="1" fitToWidth="1" horizontalDpi="600" verticalDpi="600" orientation="landscape" scale="78" r:id="rId7"/>
  <headerFooter>
    <oddHeader>&amp;L&amp;G&amp;C&amp;"-,Bold"&amp;14
&amp;16Pricing Standing Corn for Silage&amp;R&amp;D</oddHeader>
    <oddFooter>&amp;LPenn State is committed to affirmative action, equal opportunity, and the diversity of its workforce.&amp;R&amp;G</oddFooter>
  </headerFooter>
  <drawing r:id="rId5"/>
  <legacyDrawing r:id="rId4"/>
  <legacyDrawingHF r:id="rId6"/>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Pennsylvania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Beck</dc:creator>
  <cp:keywords/>
  <dc:description/>
  <cp:lastModifiedBy>Genevieve</cp:lastModifiedBy>
  <cp:lastPrinted>2011-08-16T10:54:24Z</cp:lastPrinted>
  <dcterms:created xsi:type="dcterms:W3CDTF">2008-08-15T12:40:51Z</dcterms:created>
  <dcterms:modified xsi:type="dcterms:W3CDTF">2015-08-13T20:04:00Z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