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<sst xmlns="http://schemas.openxmlformats.org/spreadsheetml/2006/main" count="121" uniqueCount="50">
  <si>
    <t>=</t>
  </si>
  <si>
    <t>Top Width Measured at Bottom of Domed Silage (feet) =</t>
  </si>
  <si>
    <t>Radius minus Dome Height (ft) =</t>
  </si>
  <si>
    <t>Average Density of Silage in Storage</t>
  </si>
  <si>
    <t xml:space="preserve">     Brian J. Holmes</t>
  </si>
  <si>
    <t>460 Henry Mall</t>
  </si>
  <si>
    <t>Madison WI 53711</t>
  </si>
  <si>
    <t>608-262-0096</t>
  </si>
  <si>
    <t>bjholmes@wisc.edu</t>
  </si>
  <si>
    <t>Biological Systems Engineering Dept.</t>
  </si>
  <si>
    <t>University of Wisconsin-Madison</t>
  </si>
  <si>
    <t>This spreadsheet calculates the density of silage in various storages based on weight and volume removed.</t>
  </si>
  <si>
    <t>Silage Pile with or without Rounded Top Surface</t>
  </si>
  <si>
    <t>Length of Silage Removed (feet)=</t>
  </si>
  <si>
    <t>Bottom Width of Pile (feet) =</t>
  </si>
  <si>
    <t>Radius of Silage Dome. (ft)</t>
  </si>
  <si>
    <t>Cross section area (sq ft) of silage in the silage dome =</t>
  </si>
  <si>
    <t>Volume (cu ft) of silage in the silage dome =</t>
  </si>
  <si>
    <t>Cross section area (sq ft) of silage below the silage dome =</t>
  </si>
  <si>
    <t>Volume (cu ft)of silage below the silage dome =</t>
  </si>
  <si>
    <t>Silage Average Moisture Content (%) (60-70% is Typical)=</t>
  </si>
  <si>
    <t>-------------------------------------------------------------------</t>
  </si>
  <si>
    <t>-------------</t>
  </si>
  <si>
    <t>------------</t>
  </si>
  <si>
    <t>---------------------------</t>
  </si>
  <si>
    <t>Bunker Silo with or without Rounded Top Surface</t>
  </si>
  <si>
    <t>Bottom Width of Bunker (feet) =</t>
  </si>
  <si>
    <t>Area Within Bunker Walls (sq ft) =</t>
  </si>
  <si>
    <t>Silo Bag or Tower Silo (for portion removed only)</t>
  </si>
  <si>
    <t>Silo Diameter (feet) =</t>
  </si>
  <si>
    <t>Area of Silo (sq ft) =</t>
  </si>
  <si>
    <r>
      <t>The user can enter weight removed and dimensions of storage (</t>
    </r>
    <r>
      <rPr>
        <b/>
        <sz val="10"/>
        <color indexed="12"/>
        <rFont val="Arial"/>
        <family val="2"/>
      </rPr>
      <t>blue numerals</t>
    </r>
    <r>
      <rPr>
        <sz val="10"/>
        <rFont val="Arial"/>
        <family val="0"/>
      </rPr>
      <t xml:space="preserve"> on </t>
    </r>
    <r>
      <rPr>
        <b/>
        <sz val="10"/>
        <rFont val="Arial"/>
        <family val="2"/>
      </rPr>
      <t>yellow</t>
    </r>
    <r>
      <rPr>
        <b/>
        <sz val="10"/>
        <color indexed="13"/>
        <rFont val="Arial"/>
        <family val="2"/>
      </rPr>
      <t xml:space="preserve"> </t>
    </r>
    <r>
      <rPr>
        <sz val="10"/>
        <rFont val="Arial"/>
        <family val="0"/>
      </rPr>
      <t>background)</t>
    </r>
  </si>
  <si>
    <t>Total Weight of Forage (As Fed) Removed  (lbs AF) =</t>
  </si>
  <si>
    <t>Dome Height of silage above Pile Depth = Maximum silage height minus Pile Depth.</t>
  </si>
  <si>
    <t>Dome Height  above Silage Depth = Maximum silage height minus Pile Depth.</t>
  </si>
  <si>
    <r>
      <t xml:space="preserve">       </t>
    </r>
    <r>
      <rPr>
        <sz val="10"/>
        <color indexed="10"/>
        <rFont val="Arial"/>
        <family val="2"/>
      </rPr>
      <t>Use Dome Height = 0.01 when silage is level on top</t>
    </r>
    <r>
      <rPr>
        <sz val="10"/>
        <rFont val="Arial"/>
        <family val="0"/>
      </rPr>
      <t>.</t>
    </r>
  </si>
  <si>
    <t xml:space="preserve">     can be zero if silage is peaked (Trianular Cross Section) and not domed</t>
  </si>
  <si>
    <r>
      <t xml:space="preserve">        </t>
    </r>
    <r>
      <rPr>
        <sz val="10"/>
        <color indexed="10"/>
        <rFont val="Arial"/>
        <family val="2"/>
      </rPr>
      <t>Use Dome Height = 0.01 when silage is level on top or peaked</t>
    </r>
    <r>
      <rPr>
        <sz val="10"/>
        <rFont val="Arial"/>
        <family val="0"/>
      </rPr>
      <t>.</t>
    </r>
  </si>
  <si>
    <r>
      <t xml:space="preserve">Pile Depth-Measured from Ground to </t>
    </r>
    <r>
      <rPr>
        <b/>
        <sz val="10"/>
        <color indexed="10"/>
        <rFont val="Arial"/>
        <family val="2"/>
      </rPr>
      <t>Bottom</t>
    </r>
    <r>
      <rPr>
        <b/>
        <sz val="10"/>
        <rFont val="Arial"/>
        <family val="2"/>
      </rPr>
      <t xml:space="preserve"> of Domed Silage (ft) =</t>
    </r>
  </si>
  <si>
    <r>
      <t xml:space="preserve">Silage Depth-Measured from Floor to </t>
    </r>
    <r>
      <rPr>
        <b/>
        <sz val="10"/>
        <color indexed="10"/>
        <rFont val="Arial"/>
        <family val="2"/>
      </rPr>
      <t xml:space="preserve">Bottom </t>
    </r>
    <r>
      <rPr>
        <b/>
        <sz val="10"/>
        <rFont val="Arial"/>
        <family val="2"/>
      </rPr>
      <t>of Domed Silage (ft) =</t>
    </r>
  </si>
  <si>
    <t>Bunker Silo Results</t>
  </si>
  <si>
    <t>Silage Pile Results</t>
  </si>
  <si>
    <t>Bag/Tower Silo Results</t>
  </si>
  <si>
    <t>Time feed is removed during the test (days of feedout) =</t>
  </si>
  <si>
    <t>Feedout Rate (inches per day) =</t>
  </si>
  <si>
    <t>Face Area of Pile Sloping Sides (sq ft) =</t>
  </si>
  <si>
    <t>Face Area of Pile Center Core (sq ft) =</t>
  </si>
  <si>
    <t>Calculated Volume of Feed Removed (cu. feet) =</t>
  </si>
  <si>
    <t>Average Density of Stored Silage (As Fed) (lbs AF/cu ft) =</t>
  </si>
  <si>
    <t>Average Dry Matter Density of Stored Silage  (lbs DM/cu ft)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</si>
</sst>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[$-409]dddd\,\ mmmm\ dd\,\ yyyy"/>
    <numFmt numFmtId="168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Helv"/>
      <family val="0"/>
    </font>
    <font>
      <sz val="10"/>
      <color indexed="10"/>
      <name val="Arial"/>
      <family val="2"/>
    </font>
    <font>
      <sz val="12"/>
      <color indexed="53"/>
      <name val="Helv"/>
      <family val="0"/>
    </font>
    <font>
      <sz val="12"/>
      <color indexed="53"/>
      <name val="Arial"/>
      <family val="0"/>
    </font>
    <font>
      <b/>
      <sz val="12"/>
      <color indexed="10"/>
      <name val="Helv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0" fontId="8" fillId="0" borderId="0" xfId="52" applyAlignment="1" applyProtection="1">
      <alignment/>
      <protection/>
    </xf>
    <xf numFmtId="0" fontId="9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3" fontId="11" fillId="33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49" fontId="0" fillId="0" borderId="0" xfId="0" applyNumberFormat="1" applyAlignment="1" applyProtection="1">
      <alignment horizontal="fill"/>
      <protection/>
    </xf>
    <xf numFmtId="0" fontId="0" fillId="0" borderId="0" xfId="0" applyAlignment="1" applyProtection="1" quotePrefix="1">
      <alignment/>
      <protection/>
    </xf>
    <xf numFmtId="0" fontId="13" fillId="0" borderId="0" xfId="0" applyFont="1" applyFill="1" applyAlignment="1" applyProtection="1" quotePrefix="1">
      <alignment/>
      <protection locked="0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1" fillId="33" borderId="0" xfId="0" applyFont="1" applyFill="1" applyAlignment="1">
      <alignment/>
    </xf>
    <xf numFmtId="166" fontId="7" fillId="0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75" zoomScaleNormal="75" zoomScalePageLayoutView="0" workbookViewId="0" topLeftCell="A1">
      <selection activeCell="E84" sqref="E84"/>
    </sheetView>
  </sheetViews>
  <sheetFormatPr defaultColWidth="9.140625" defaultRowHeight="12.75"/>
  <cols>
    <col min="1" max="1" width="45.28125" style="0" customWidth="1"/>
    <col min="4" max="4" width="11.140625" style="0" customWidth="1"/>
    <col min="5" max="5" width="19.140625" style="0" customWidth="1"/>
  </cols>
  <sheetData>
    <row r="1" ht="18">
      <c r="A1" s="36" t="s">
        <v>3</v>
      </c>
    </row>
    <row r="2" ht="12.75">
      <c r="A2" t="s">
        <v>4</v>
      </c>
    </row>
    <row r="3" ht="12.75">
      <c r="A3" t="s">
        <v>9</v>
      </c>
    </row>
    <row r="4" ht="12.75">
      <c r="A4" t="s">
        <v>10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s="7" t="s">
        <v>8</v>
      </c>
    </row>
    <row r="9" ht="12.75">
      <c r="A9" s="37">
        <v>38368</v>
      </c>
    </row>
    <row r="11" ht="12.75">
      <c r="A11" s="1" t="s">
        <v>11</v>
      </c>
    </row>
    <row r="13" ht="12.75">
      <c r="A13" t="s">
        <v>31</v>
      </c>
    </row>
    <row r="17" spans="1:5" ht="15">
      <c r="A17" t="s">
        <v>32</v>
      </c>
      <c r="E17" s="10">
        <v>130000</v>
      </c>
    </row>
    <row r="18" spans="1:5" ht="15.75">
      <c r="A18" t="s">
        <v>20</v>
      </c>
      <c r="E18" s="9">
        <v>65</v>
      </c>
    </row>
    <row r="19" spans="1:5" ht="15">
      <c r="A19" t="s">
        <v>43</v>
      </c>
      <c r="E19" s="43">
        <v>9</v>
      </c>
    </row>
    <row r="21" ht="20.25">
      <c r="A21" s="8" t="s">
        <v>12</v>
      </c>
    </row>
    <row r="23" spans="1:5" ht="12.75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</row>
    <row r="25" spans="1:5" ht="15.75">
      <c r="A25" s="38" t="s">
        <v>13</v>
      </c>
      <c r="B25" s="3"/>
      <c r="C25" s="3"/>
      <c r="D25" s="3"/>
      <c r="E25" s="9">
        <v>5</v>
      </c>
    </row>
    <row r="26" spans="1:5" ht="15.75">
      <c r="A26" s="1" t="s">
        <v>14</v>
      </c>
      <c r="E26" s="9">
        <v>90</v>
      </c>
    </row>
    <row r="27" spans="1:5" ht="15.75">
      <c r="A27" s="39" t="s">
        <v>38</v>
      </c>
      <c r="B27" s="3"/>
      <c r="C27" s="3"/>
      <c r="D27" s="3"/>
      <c r="E27" s="9">
        <v>12</v>
      </c>
    </row>
    <row r="28" spans="1:5" ht="15.75">
      <c r="A28" s="40" t="s">
        <v>33</v>
      </c>
      <c r="E28" s="9">
        <v>3</v>
      </c>
    </row>
    <row r="29" spans="1:5" ht="12.75">
      <c r="A29" s="34" t="s">
        <v>37</v>
      </c>
      <c r="E29" s="4"/>
    </row>
    <row r="30" spans="1:6" ht="15.75">
      <c r="A30" s="39" t="s">
        <v>1</v>
      </c>
      <c r="B30" s="3"/>
      <c r="C30" s="3"/>
      <c r="D30" s="3"/>
      <c r="E30" s="9">
        <v>15</v>
      </c>
      <c r="F30" s="12" t="str">
        <f>+IF(+E28&lt;0.01,"Use 0.01 for no dome"," ")</f>
        <v> </v>
      </c>
    </row>
    <row r="31" spans="1:5" ht="15.75">
      <c r="A31" s="33" t="s">
        <v>36</v>
      </c>
      <c r="B31" s="3"/>
      <c r="C31" s="3"/>
      <c r="D31" s="3"/>
      <c r="E31" s="11"/>
    </row>
    <row r="32" ht="12.75">
      <c r="F32" s="12" t="str">
        <f>+IF(+E30&lt;5,"Use 0.01 for no dome"," ")</f>
        <v> </v>
      </c>
    </row>
    <row r="33" ht="20.25">
      <c r="A33" s="8" t="s">
        <v>41</v>
      </c>
    </row>
    <row r="34" spans="1:5" ht="12.75">
      <c r="A34" s="14" t="s">
        <v>21</v>
      </c>
      <c r="B34" s="14" t="s">
        <v>22</v>
      </c>
      <c r="C34" s="14" t="s">
        <v>23</v>
      </c>
      <c r="D34" s="14" t="s">
        <v>22</v>
      </c>
      <c r="E34" s="15" t="s">
        <v>24</v>
      </c>
    </row>
    <row r="35" spans="1:5" ht="15.75">
      <c r="A35" s="35" t="s">
        <v>47</v>
      </c>
      <c r="B35" s="3"/>
      <c r="C35" s="3"/>
      <c r="D35" s="3"/>
      <c r="E35" s="29">
        <f>+E47+E45</f>
        <v>3304.695745056795</v>
      </c>
    </row>
    <row r="36" spans="1:5" ht="15.75">
      <c r="A36" s="35" t="s">
        <v>48</v>
      </c>
      <c r="B36" s="3"/>
      <c r="C36" s="3"/>
      <c r="D36" s="3"/>
      <c r="E36" s="30">
        <f>+E17/E35</f>
        <v>39.33796331915143</v>
      </c>
    </row>
    <row r="37" spans="1:6" ht="15.75">
      <c r="A37" s="35" t="s">
        <v>49</v>
      </c>
      <c r="B37" s="3"/>
      <c r="C37" s="3"/>
      <c r="D37" s="3"/>
      <c r="E37" s="30">
        <f>+E36*(100-E18)/100</f>
        <v>13.768287161702998</v>
      </c>
      <c r="F37" t="str">
        <f>+IF(E37&lt;14,"Consider improving the packing process to get dry matter density greater than 14 lbs DM/cu ft"," ")</f>
        <v>Consider improving the packing process to get dry matter density greater than 14 lbs DM/cu ft</v>
      </c>
    </row>
    <row r="38" spans="1:6" ht="15.75">
      <c r="A38" s="35" t="s">
        <v>44</v>
      </c>
      <c r="B38" s="3"/>
      <c r="C38" s="3"/>
      <c r="D38" s="3"/>
      <c r="E38" s="44">
        <f>+E25*12/E19</f>
        <v>6.666666666666667</v>
      </c>
      <c r="F38" t="str">
        <f>+IF(E38&lt;6,"Consider increasing feed out rate to greater than 6 inches per day"," ")</f>
        <v> </v>
      </c>
    </row>
    <row r="39" spans="1:5" ht="12.75">
      <c r="A39" s="14" t="s">
        <v>21</v>
      </c>
      <c r="B39" s="14" t="s">
        <v>22</v>
      </c>
      <c r="C39" s="14" t="s">
        <v>23</v>
      </c>
      <c r="D39" s="14" t="s">
        <v>22</v>
      </c>
      <c r="E39" s="15" t="s">
        <v>24</v>
      </c>
    </row>
    <row r="40" spans="1:5" ht="12.75">
      <c r="A40" s="41" t="s">
        <v>45</v>
      </c>
      <c r="B40" s="16"/>
      <c r="C40" s="16"/>
      <c r="D40" s="16"/>
      <c r="E40" s="17">
        <f>+((E26-E30)/2)*E27</f>
        <v>450</v>
      </c>
    </row>
    <row r="41" spans="1:5" ht="12.75">
      <c r="A41" s="19" t="s">
        <v>46</v>
      </c>
      <c r="B41" s="16"/>
      <c r="C41" s="16"/>
      <c r="D41" s="16"/>
      <c r="E41" s="23">
        <f>+E30*E27</f>
        <v>180</v>
      </c>
    </row>
    <row r="42" spans="1:5" ht="12.75">
      <c r="A42" s="20" t="s">
        <v>15</v>
      </c>
      <c r="B42" s="16"/>
      <c r="C42" s="16"/>
      <c r="D42" s="16"/>
      <c r="E42" s="24">
        <f>(E30*E30/(8*E28))+E28/2</f>
        <v>10.875</v>
      </c>
    </row>
    <row r="43" spans="1:5" ht="12.75">
      <c r="A43" s="21" t="s">
        <v>2</v>
      </c>
      <c r="B43" s="16"/>
      <c r="C43" s="16"/>
      <c r="D43" s="16"/>
      <c r="E43" s="25">
        <f>+E42-E28</f>
        <v>7.875</v>
      </c>
    </row>
    <row r="44" spans="1:5" ht="12.75">
      <c r="A44" s="20" t="s">
        <v>16</v>
      </c>
      <c r="B44" s="16"/>
      <c r="C44" s="16"/>
      <c r="D44" s="16"/>
      <c r="E44" s="26">
        <f>(+E42^2)*(ACOS(+E43/E42))-(+E43*SQRT((2*E28*E42)-E28^2))</f>
        <v>30.93914901135905</v>
      </c>
    </row>
    <row r="45" spans="1:5" ht="12.75">
      <c r="A45" s="20" t="s">
        <v>17</v>
      </c>
      <c r="B45" s="16"/>
      <c r="C45" s="16"/>
      <c r="D45" s="16"/>
      <c r="E45" s="26">
        <f>E44*E25</f>
        <v>154.69574505679526</v>
      </c>
    </row>
    <row r="46" spans="1:5" ht="12.75">
      <c r="A46" s="20" t="s">
        <v>18</v>
      </c>
      <c r="B46" s="16"/>
      <c r="C46" s="16"/>
      <c r="D46" s="16"/>
      <c r="E46" s="27">
        <f>+E40+E41</f>
        <v>630</v>
      </c>
    </row>
    <row r="47" spans="1:5" ht="12.75">
      <c r="A47" s="20" t="s">
        <v>19</v>
      </c>
      <c r="B47" s="16"/>
      <c r="C47" s="16"/>
      <c r="D47" s="16"/>
      <c r="E47" s="27">
        <f>+E46*E25</f>
        <v>3150</v>
      </c>
    </row>
    <row r="48" spans="1:5" ht="15">
      <c r="A48" s="22"/>
      <c r="B48" s="18"/>
      <c r="C48" s="18"/>
      <c r="D48" s="18"/>
      <c r="E48" s="28"/>
    </row>
    <row r="49" spans="1:5" ht="12.75">
      <c r="A49" s="13" t="s">
        <v>0</v>
      </c>
      <c r="B49" s="2" t="s">
        <v>0</v>
      </c>
      <c r="C49" s="2" t="s">
        <v>0</v>
      </c>
      <c r="D49" s="2" t="s">
        <v>0</v>
      </c>
      <c r="E49" s="2" t="s">
        <v>0</v>
      </c>
    </row>
    <row r="50" spans="1:5" ht="15.75">
      <c r="A50" s="3"/>
      <c r="B50" s="3"/>
      <c r="C50" s="3"/>
      <c r="D50" s="3"/>
      <c r="E50" s="5"/>
    </row>
    <row r="51" ht="15">
      <c r="E51" s="6"/>
    </row>
    <row r="52" ht="20.25">
      <c r="A52" s="8" t="s">
        <v>25</v>
      </c>
    </row>
    <row r="54" spans="1:5" ht="12.75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</row>
    <row r="55" spans="1:5" ht="15.75">
      <c r="A55" s="39" t="s">
        <v>13</v>
      </c>
      <c r="B55" s="3"/>
      <c r="C55" s="3"/>
      <c r="D55" s="3"/>
      <c r="E55" s="9">
        <v>6</v>
      </c>
    </row>
    <row r="56" spans="1:5" ht="15.75">
      <c r="A56" s="40" t="s">
        <v>26</v>
      </c>
      <c r="E56" s="9">
        <v>40</v>
      </c>
    </row>
    <row r="57" spans="1:5" ht="15.75">
      <c r="A57" s="39" t="s">
        <v>39</v>
      </c>
      <c r="B57" s="3"/>
      <c r="C57" s="3"/>
      <c r="D57" s="3"/>
      <c r="E57" s="9">
        <v>10</v>
      </c>
    </row>
    <row r="58" spans="1:5" ht="15.75">
      <c r="A58" s="40" t="s">
        <v>34</v>
      </c>
      <c r="E58" s="9">
        <v>3</v>
      </c>
    </row>
    <row r="59" spans="1:6" ht="12.75">
      <c r="A59" s="34" t="s">
        <v>35</v>
      </c>
      <c r="E59" s="4"/>
      <c r="F59" s="12" t="str">
        <f>+IF(+E58&lt;0.01,"Use 0.01 for no dome"," ")</f>
        <v> </v>
      </c>
    </row>
    <row r="60" spans="1:5" ht="15.75">
      <c r="A60" s="39" t="s">
        <v>1</v>
      </c>
      <c r="B60" s="3"/>
      <c r="C60" s="3"/>
      <c r="D60" s="3"/>
      <c r="E60" s="9">
        <v>42.5</v>
      </c>
    </row>
    <row r="61" spans="1:6" ht="20.25">
      <c r="A61" s="8" t="s">
        <v>40</v>
      </c>
      <c r="F61" s="12" t="str">
        <f>+IF(+E60&lt;5,"Use 0.01 for no dome"," ")</f>
        <v> </v>
      </c>
    </row>
    <row r="62" spans="1:5" ht="12.75">
      <c r="A62" s="14" t="s">
        <v>21</v>
      </c>
      <c r="B62" s="14" t="s">
        <v>23</v>
      </c>
      <c r="C62" s="14" t="s">
        <v>22</v>
      </c>
      <c r="D62" s="14" t="s">
        <v>23</v>
      </c>
      <c r="E62" s="15" t="s">
        <v>24</v>
      </c>
    </row>
    <row r="63" spans="1:5" ht="15.75">
      <c r="A63" s="35" t="s">
        <v>47</v>
      </c>
      <c r="B63" s="3"/>
      <c r="C63" s="3"/>
      <c r="D63" s="3"/>
      <c r="E63" s="29">
        <f>+E69+E73</f>
        <v>2987.0271909818816</v>
      </c>
    </row>
    <row r="64" spans="1:5" ht="15.75">
      <c r="A64" s="35" t="s">
        <v>48</v>
      </c>
      <c r="B64" s="3"/>
      <c r="C64" s="3"/>
      <c r="D64" s="3"/>
      <c r="E64" s="30">
        <f>+E17/E63</f>
        <v>43.52153217502751</v>
      </c>
    </row>
    <row r="65" spans="1:6" ht="15.75">
      <c r="A65" s="35" t="s">
        <v>49</v>
      </c>
      <c r="B65" s="3"/>
      <c r="C65" s="3"/>
      <c r="D65" s="3"/>
      <c r="E65" s="30">
        <f>+E64*(100-E18)/100</f>
        <v>15.232536261259629</v>
      </c>
      <c r="F65" t="str">
        <f>+IF(E65&lt;14,"Consider improving the packing process to get dry matter density greater than 14 lbs DM/cu ft"," ")</f>
        <v> </v>
      </c>
    </row>
    <row r="66" spans="1:6" ht="15.75">
      <c r="A66" s="35" t="s">
        <v>44</v>
      </c>
      <c r="B66" s="3"/>
      <c r="C66" s="3"/>
      <c r="D66" s="3"/>
      <c r="E66" s="44">
        <f>+E55*12/E19</f>
        <v>8</v>
      </c>
      <c r="F66" t="str">
        <f>+IF(E66&lt;6,"Consider increasing feed out rate to greater than 6 inches per day"," ")</f>
        <v> </v>
      </c>
    </row>
    <row r="67" spans="1:5" ht="12.75">
      <c r="A67" s="14" t="s">
        <v>21</v>
      </c>
      <c r="B67" s="14" t="s">
        <v>23</v>
      </c>
      <c r="C67" s="14" t="s">
        <v>22</v>
      </c>
      <c r="D67" s="14" t="s">
        <v>23</v>
      </c>
      <c r="E67" s="15" t="s">
        <v>24</v>
      </c>
    </row>
    <row r="68" spans="1:5" ht="12.75">
      <c r="A68" s="19" t="s">
        <v>27</v>
      </c>
      <c r="E68" s="31">
        <f>((+E56+E60)/2)*E57</f>
        <v>412.5</v>
      </c>
    </row>
    <row r="69" spans="1:5" ht="12.75">
      <c r="A69" s="20" t="s">
        <v>19</v>
      </c>
      <c r="E69" s="31">
        <f>+E55*E68</f>
        <v>2475</v>
      </c>
    </row>
    <row r="70" spans="1:5" ht="12.75">
      <c r="A70" s="20" t="s">
        <v>15</v>
      </c>
      <c r="B70" s="16"/>
      <c r="C70" s="16"/>
      <c r="D70" s="16"/>
      <c r="E70" s="26">
        <f>(E60*E60/(8*E58))+E58/2</f>
        <v>76.76041666666667</v>
      </c>
    </row>
    <row r="71" spans="1:5" ht="12.75">
      <c r="A71" s="21" t="s">
        <v>2</v>
      </c>
      <c r="B71" s="16"/>
      <c r="C71" s="16"/>
      <c r="D71" s="16"/>
      <c r="E71" s="32">
        <f>+E70-E58</f>
        <v>73.76041666666667</v>
      </c>
    </row>
    <row r="72" spans="1:5" ht="12.75">
      <c r="A72" s="20" t="s">
        <v>16</v>
      </c>
      <c r="B72" s="16"/>
      <c r="C72" s="16"/>
      <c r="D72" s="16"/>
      <c r="E72" s="26">
        <f>(+E70^2)*(ACOS(+E71/E70))-(+E71*SQRT((2*E58*E70)-E58^2))</f>
        <v>85.33786516364694</v>
      </c>
    </row>
    <row r="73" spans="1:5" ht="12.75">
      <c r="A73" s="20" t="s">
        <v>17</v>
      </c>
      <c r="B73" s="16"/>
      <c r="C73" s="16"/>
      <c r="D73" s="16"/>
      <c r="E73" s="26">
        <f>E72*E55</f>
        <v>512.0271909818816</v>
      </c>
    </row>
    <row r="76" spans="1:5" ht="12.75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</row>
    <row r="79" ht="20.25">
      <c r="A79" s="8" t="s">
        <v>28</v>
      </c>
    </row>
    <row r="81" spans="1:5" ht="12.75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</row>
    <row r="82" ht="15.75">
      <c r="E82" s="11"/>
    </row>
    <row r="83" spans="1:5" ht="15.75">
      <c r="A83" s="38" t="s">
        <v>13</v>
      </c>
      <c r="B83" s="3"/>
      <c r="C83" s="3"/>
      <c r="D83" s="3"/>
      <c r="E83" s="9">
        <v>40</v>
      </c>
    </row>
    <row r="84" spans="1:5" ht="15.75">
      <c r="A84" s="1" t="s">
        <v>29</v>
      </c>
      <c r="E84" s="9">
        <v>10</v>
      </c>
    </row>
    <row r="85" spans="1:5" ht="15.75">
      <c r="A85" s="33"/>
      <c r="B85" s="3"/>
      <c r="C85" s="3"/>
      <c r="D85" s="3"/>
      <c r="E85" s="11"/>
    </row>
    <row r="86" spans="1:5" ht="20.25">
      <c r="A86" s="42" t="s">
        <v>42</v>
      </c>
      <c r="E86" s="11"/>
    </row>
    <row r="87" spans="1:5" ht="12.75">
      <c r="A87" s="14" t="s">
        <v>21</v>
      </c>
      <c r="B87" s="14" t="s">
        <v>23</v>
      </c>
      <c r="C87" s="14" t="s">
        <v>22</v>
      </c>
      <c r="D87" s="14" t="s">
        <v>23</v>
      </c>
      <c r="E87" s="15" t="s">
        <v>24</v>
      </c>
    </row>
    <row r="88" spans="1:5" ht="15.75">
      <c r="A88" s="35" t="s">
        <v>47</v>
      </c>
      <c r="B88" s="3"/>
      <c r="C88" s="3"/>
      <c r="D88" s="3"/>
      <c r="E88" s="29">
        <f>+E83*E93</f>
        <v>3141.5926</v>
      </c>
    </row>
    <row r="89" spans="1:5" ht="15.75">
      <c r="A89" s="35" t="s">
        <v>48</v>
      </c>
      <c r="B89" s="3"/>
      <c r="C89" s="3"/>
      <c r="D89" s="3"/>
      <c r="E89" s="30">
        <f>+E17/E88</f>
        <v>41.38028590976437</v>
      </c>
    </row>
    <row r="90" spans="1:6" ht="15.75">
      <c r="A90" s="35" t="s">
        <v>49</v>
      </c>
      <c r="B90" s="3"/>
      <c r="C90" s="3"/>
      <c r="D90" s="3"/>
      <c r="E90" s="30">
        <f>+E89*(100-E18)/100</f>
        <v>14.48310006841753</v>
      </c>
      <c r="F90" t="str">
        <f>+IF(E90&lt;14,"In silo bags, consider improving the packing process to get dry matter density greater than 14 lbs DM/cu ft"," ")</f>
        <v> </v>
      </c>
    </row>
    <row r="91" spans="1:6" ht="15.75">
      <c r="A91" s="35" t="s">
        <v>44</v>
      </c>
      <c r="B91" s="3"/>
      <c r="C91" s="3"/>
      <c r="D91" s="3"/>
      <c r="E91" s="44">
        <f>+E83*12/E19</f>
        <v>53.333333333333336</v>
      </c>
      <c r="F91" t="str">
        <f>+IF(E91&lt;18,"Consider increasing feed out rate to greater than 18 inches per day for silo bags"," ")</f>
        <v> </v>
      </c>
    </row>
    <row r="92" spans="1:5" ht="12.75">
      <c r="A92" s="14" t="s">
        <v>21</v>
      </c>
      <c r="B92" s="14" t="s">
        <v>23</v>
      </c>
      <c r="C92" s="14" t="s">
        <v>22</v>
      </c>
      <c r="D92" s="14" t="s">
        <v>23</v>
      </c>
      <c r="E92" s="15" t="s">
        <v>24</v>
      </c>
    </row>
    <row r="93" spans="1:5" ht="12.75">
      <c r="A93" t="s">
        <v>30</v>
      </c>
      <c r="E93" s="31">
        <f>+(3.1415926*E84^2)/4</f>
        <v>78.539815</v>
      </c>
    </row>
    <row r="95" spans="1:5" ht="12.75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</row>
  </sheetData>
  <sheetProtection/>
  <hyperlinks>
    <hyperlink ref="A8" r:id="rId1" display="bjholmes@wisc.edu"/>
  </hyperlinks>
  <printOptions/>
  <pageMargins left="0.75" right="0.75" top="1" bottom="1" header="0.5" footer="0.5"/>
  <pageSetup horizontalDpi="200" verticalDpi="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Genevieve</cp:lastModifiedBy>
  <dcterms:created xsi:type="dcterms:W3CDTF">2005-01-15T18:37:51Z</dcterms:created>
  <dcterms:modified xsi:type="dcterms:W3CDTF">2015-02-17T21:43:50Z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